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vliebiene_palanga_lt/Documents/Dokumentai/TURTAS/IMONES_VsI_biudz istaig/Info apie imones/Info VKC_apie imones/2024_info VKC/PV_viesin info uz 2023/"/>
    </mc:Choice>
  </mc:AlternateContent>
  <xr:revisionPtr revIDLastSave="0" documentId="13_ncr:1_{0AF89246-F562-4194-88B0-1AC66E1D24DE}" xr6:coauthVersionLast="47" xr6:coauthVersionMax="47" xr10:uidLastSave="{00000000-0000-0000-0000-000000000000}"/>
  <bookViews>
    <workbookView xWindow="-120" yWindow="-120" windowWidth="29040" windowHeight="1572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<sst xmlns="http://schemas.openxmlformats.org/spreadsheetml/2006/main" count="1520" uniqueCount="545">
  <si>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</si>
  <si>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</si>
  <si>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</si>
  <si>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</si>
  <si>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</si>
  <si>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</si>
  <si>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</si>
  <si>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</si>
  <si>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</si>
  <si>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</si>
  <si>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</si>
  <si>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</si>
  <si>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</si>
  <si>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</si>
  <si>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</si>
  <si>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</si>
  <si>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</si>
  <si>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</si>
  <si>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</si>
  <si>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</si>
  <si>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</si>
  <si>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</si>
  <si>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</si>
  <si>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</si>
  <si>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</si>
  <si>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</si>
  <si>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</si>
  <si>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</si>
  <si>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</si>
  <si>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</si>
  <si>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</si>
  <si>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</si>
  <si>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</si>
  <si>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</si>
  <si>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</si>
  <si>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</si>
  <si>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</si>
  <si>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</si>
  <si>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</si>
  <si>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</si>
  <si>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</si>
  <si>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</si>
  <si>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</si>
  <si>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</si>
  <si>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</si>
  <si>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</si>
  <si>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</si>
  <si>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</si>
  <si>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</si>
  <si>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</si>
  <si>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</si>
  <si>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</si>
  <si>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</si>
  <si>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</si>
  <si>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</si>
  <si>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</si>
  <si>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</si>
  <si>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</si>
  <si>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</si>
  <si>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</si>
  <si>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</si>
  <si>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</si>
  <si>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</si>
  <si>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</si>
  <si>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</si>
  <si>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</si>
  <si>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</si>
  <si>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</si>
  <si>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</si>
  <si>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</si>
  <si>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</si>
  <si>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</si>
  <si>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</si>
  <si>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</si>
  <si>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</si>
  <si>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</si>
  <si>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</si>
  <si>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</si>
  <si>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</si>
  <si>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</si>
  <si>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</si>
  <si>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</si>
  <si>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</si>
  <si>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</si>
  <si>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</si>
  <si>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</si>
  <si>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</si>
  <si>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</si>
  <si>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</si>
  <si>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</si>
  <si>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</si>
  <si>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</si>
  <si>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</si>
  <si>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</si>
  <si>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</si>
  <si>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</si>
  <si>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</si>
  <si>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</si>
  <si>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</si>
  <si>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</si>
  <si>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</si>
  <si>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</si>
  <si>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</si>
  <si>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</si>
  <si>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</si>
  <si>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</si>
  <si>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</si>
  <si>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</si>
  <si>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</si>
  <si>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</si>
  <si>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</si>
  <si>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</si>
  <si>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</si>
  <si>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</si>
  <si>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</si>
  <si>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</si>
  <si>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</si>
  <si>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</si>
  <si>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</si>
  <si>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</si>
  <si>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</si>
  <si>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</si>
  <si>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</si>
  <si>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</si>
  <si>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</si>
  <si>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</si>
  <si>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</si>
  <si>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</si>
  <si>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</si>
  <si>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</si>
  <si>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</si>
  <si>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</si>
  <si>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</si>
  <si>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</si>
  <si>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</si>
  <si>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</si>
  <si>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</si>
  <si>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</si>
  <si>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</si>
  <si>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</si>
  <si>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</si>
  <si>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</si>
  <si>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</si>
  <si>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</si>
  <si>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</si>
  <si>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</si>
  <si>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</si>
  <si>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</si>
  <si>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</si>
  <si>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</si>
  <si>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</si>
  <si>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</si>
  <si>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</si>
  <si>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</si>
  <si>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</si>
  <si>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</si>
  <si>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</si>
  <si>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</si>
  <si>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</si>
  <si>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</si>
  <si>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</si>
  <si>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</si>
  <si>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</si>
  <si>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</si>
  <si>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</si>
  <si>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</si>
  <si>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</si>
  <si>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</si>
  <si>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</si>
  <si>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</si>
  <si>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</si>
  <si>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</si>
  <si>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</si>
  <si>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</si>
  <si>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</si>
  <si>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</si>
  <si>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</si>
  <si>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</si>
  <si>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</si>
  <si>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</si>
  <si>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</si>
  <si>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</si>
  <si>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</si>
  <si>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</si>
  <si>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</si>
  <si>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</si>
  <si>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</si>
  <si>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</si>
  <si>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</si>
  <si>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</si>
  <si>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</si>
  <si>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</si>
  <si>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</si>
  <si>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</si>
  <si>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</si>
  <si>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</si>
  <si>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</si>
  <si>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</si>
  <si>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</si>
  <si>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</si>
  <si>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</si>
  <si>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</si>
  <si>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</si>
  <si>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</si>
  <si>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</si>
  <si>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</si>
  <si>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</si>
  <si>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</si>
  <si>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</si>
  <si>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</si>
  <si>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</si>
  <si>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</si>
  <si>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</si>
  <si>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</si>
  <si>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</si>
  <si>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</si>
  <si>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</si>
  <si>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</si>
  <si>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</si>
  <si>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</si>
  <si>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</si>
  <si>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</si>
  <si>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</si>
  <si>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</si>
  <si>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</si>
  <si>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</si>
  <si>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</si>
  <si>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</si>
  <si>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</si>
  <si>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</si>
  <si>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</si>
  <si>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</si>
  <si>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</si>
  <si>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</si>
  <si>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</si>
  <si>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</si>
  <si>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</si>
  <si>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</si>
  <si>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</si>
  <si>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</si>
  <si>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</si>
  <si>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</si>
  <si>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</si>
  <si>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</si>
  <si>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</si>
  <si>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</si>
  <si>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</si>
  <si>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</si>
  <si>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</si>
  <si>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</si>
  <si>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</si>
  <si>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</si>
  <si>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</si>
  <si>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</si>
  <si>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</si>
  <si>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</si>
  <si>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</si>
  <si>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</si>
  <si>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</si>
  <si>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</si>
  <si>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</si>
  <si>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</si>
  <si>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</si>
  <si>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</si>
  <si>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</si>
  <si>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</si>
  <si>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</si>
  <si>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</si>
  <si>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</si>
  <si>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</si>
  <si>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</si>
  <si>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</si>
  <si>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</si>
  <si>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</si>
  <si>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</si>
  <si>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</si>
  <si>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</si>
  <si>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</si>
  <si>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</si>
  <si>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</si>
  <si>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</si>
  <si>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</si>
  <si>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</si>
  <si>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</si>
  <si>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</si>
  <si>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</si>
  <si>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</si>
  <si>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</si>
  <si>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</si>
  <si>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</si>
  <si>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</si>
  <si>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</si>
  <si>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</si>
  <si>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</si>
  <si>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</si>
  <si>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</si>
  <si>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</si>
  <si>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</si>
  <si>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</si>
  <si>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</si>
  <si>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</si>
  <si>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</si>
  <si>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</si>
  <si>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</si>
  <si>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</si>
  <si>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</si>
  <si>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</si>
  <si>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</si>
  <si>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</si>
  <si>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</si>
  <si>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</si>
  <si>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</si>
  <si>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</si>
  <si>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</si>
  <si>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</si>
  <si>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</si>
  <si>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</si>
  <si>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</si>
  <si>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</si>
  <si>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</si>
  <si>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</si>
  <si>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</si>
  <si>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</si>
  <si>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</si>
  <si>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</si>
  <si>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</si>
  <si>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</si>
  <si>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</si>
  <si>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</si>
  <si>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</si>
  <si>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</si>
  <si>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</si>
  <si>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</si>
  <si>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</si>
  <si>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</si>
  <si>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</si>
  <si>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</si>
  <si>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</si>
  <si>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</si>
  <si>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</si>
  <si>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</si>
  <si>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</si>
  <si>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</si>
  <si>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</si>
  <si>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</si>
  <si>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</si>
  <si>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</si>
  <si>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</si>
  <si>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</si>
  <si>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</si>
  <si>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</si>
  <si>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</si>
  <si>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</si>
  <si>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</si>
  <si>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</si>
  <si>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</si>
  <si>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</si>
  <si>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</si>
  <si>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</si>
  <si>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</si>
  <si>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</si>
  <si>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</si>
  <si>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</si>
  <si>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</si>
  <si>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</si>
  <si>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</si>
  <si>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</si>
  <si>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</si>
  <si>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</si>
  <si>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</si>
  <si>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</si>
  <si>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</si>
  <si>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</si>
  <si>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</si>
  <si>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</si>
  <si>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</si>
  <si>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</si>
  <si>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</si>
  <si>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</si>
  <si>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</si>
  <si>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</si>
  <si>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</si>
  <si>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</si>
  <si>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</si>
  <si>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</si>
  <si>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</si>
  <si>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</si>
  <si>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</si>
  <si>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</si>
  <si>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</si>
  <si>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</si>
  <si>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</si>
  <si>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</si>
  <si>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</si>
  <si>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</si>
  <si>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</si>
  <si>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</si>
  <si>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</si>
  <si>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</si>
  <si>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</si>
  <si>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</si>
  <si>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</si>
  <si>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</si>
  <si>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</si>
  <si>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</si>
  <si>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</si>
  <si>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</si>
  <si>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</si>
  <si>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</si>
  <si>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</si>
  <si>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</si>
  <si>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</si>
  <si>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</si>
  <si>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</si>
  <si>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</si>
  <si>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</si>
  <si>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</si>
  <si>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</si>
  <si>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</si>
  <si>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</si>
  <si>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</si>
  <si>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</si>
  <si>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</si>
  <si>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</si>
  <si>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</si>
  <si>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</si>
  <si>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</si>
  <si>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</si>
  <si>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</si>
  <si>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</si>
  <si>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</si>
  <si>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</si>
  <si>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</si>
  <si>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</si>
  <si>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</si>
  <si>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</si>
  <si>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</si>
  <si>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</si>
  <si>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</si>
  <si>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</si>
  <si>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</si>
  <si>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</si>
  <si>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</si>
  <si>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</si>
  <si>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</si>
  <si>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</si>
  <si>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</si>
  <si>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</si>
  <si>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</si>
  <si>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</si>
  <si>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</si>
  <si>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</si>
  <si>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</si>
  <si>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</si>
  <si>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</si>
  <si>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</si>
  <si>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</si>
  <si>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</si>
  <si>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</si>
  <si>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</si>
  <si>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</si>
  <si>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</si>
  <si>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</si>
  <si>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</si>
  <si>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</si>
  <si>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</si>
  <si>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</si>
  <si>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</si>
  <si>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</si>
  <si>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</si>
  <si>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</si>
  <si>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</si>
  <si>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</si>
  <si>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</si>
  <si>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</si>
  <si>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</si>
  <si>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</si>
  <si>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</si>
  <si>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</si>
  <si>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</si>
  <si>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</si>
  <si>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</si>
  <si>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</si>
  <si>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</si>
  <si>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</si>
  <si>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</si>
  <si>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</si>
  <si>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</si>
  <si>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</si>
  <si>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</si>
  <si>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</si>
  <si>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</si>
  <si>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</si>
  <si>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</si>
  <si>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</si>
  <si>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</si>
  <si>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</si>
  <si>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</si>
  <si>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</si>
  <si>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</si>
  <si>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</si>
  <si>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</si>
  <si>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</si>
  <si>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</si>
  <si>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</si>
  <si>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</si>
  <si>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</si>
  <si>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</si>
  <si>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</si>
  <si>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</si>
  <si>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</si>
  <si>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</si>
  <si>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</si>
  <si>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</si>
  <si>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</si>
  <si>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</si>
  <si>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</si>
  <si>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</si>
  <si>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</si>
  <si>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</si>
  <si>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</si>
  <si>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</si>
  <si>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</si>
  <si>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</si>
  <si>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</si>
  <si>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</si>
  <si>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</si>
  <si>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</si>
  <si>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</si>
  <si>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</si>
  <si>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</si>
  <si>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</si>
  <si>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</si>
  <si>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</si>
  <si>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</si>
  <si>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</si>
  <si>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</si>
  <si>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</si>
  <si>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</si>
  <si>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</si>
  <si>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</si>
  <si>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</si>
  <si>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Vyr.buhalterė Rasa Liutikė</t>
  </si>
  <si>
    <t>rasa.liutike@palangosvandenys.lt</t>
  </si>
  <si>
    <t xml:space="preserve">Vyr.buhalterė Rasa Liutikė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</si>
</sst>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80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9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tabSelected="1" zoomScaleNormal="100" zoomScaleSheetLayoutView="85" zoomScalePageLayoutView="60" workbookViewId="0">
      <selection activeCell="C125" sqref="C125:E125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27" t="s">
        <v>541</v>
      </c>
      <c r="E2" s="428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29"/>
      <c r="E3" s="430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29"/>
      <c r="E4" s="430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40" t="s">
        <v>5</v>
      </c>
      <c r="C6" s="441"/>
      <c r="D6" s="441"/>
      <c r="E6" s="442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43" t="s">
        <v>214</v>
      </c>
      <c r="D8" s="443"/>
      <c r="E8" s="444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31" t="str">
        <f>IFERROR(VLOOKUP(C8,$R$1:$T$236,3,FALSE),"")</f>
        <v>Uždaroji akcinė bendrovė (UAB)</v>
      </c>
      <c r="D9" s="431"/>
      <c r="E9" s="432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31">
        <f>IFERROR(VLOOKUP(C8,$R$2:$S$236,2,FALSE),"")</f>
        <v>152447391</v>
      </c>
      <c r="D10" s="431"/>
      <c r="E10" s="432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45" t="str">
        <f>IFERROR(VLOOKUP(C8,$R$2:$U$236,4,FALSE),"")</f>
        <v>Vandentvarka</v>
      </c>
      <c r="D11" s="445"/>
      <c r="E11" s="446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33"/>
      <c r="D12" s="433"/>
      <c r="E12" s="434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35"/>
      <c r="D13" s="435"/>
      <c r="E13" s="436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37" t="s">
        <v>36</v>
      </c>
      <c r="D15" s="438"/>
      <c r="E15" s="439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49" t="s">
        <v>343</v>
      </c>
      <c r="D16" s="449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50" t="s">
        <v>463</v>
      </c>
      <c r="D17" s="451"/>
      <c r="E17" s="152">
        <v>0.997</v>
      </c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50"/>
      <c r="D18" s="451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68"/>
      <c r="D19" s="469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68"/>
      <c r="D20" s="469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68"/>
      <c r="D21" s="469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70" t="s">
        <v>68</v>
      </c>
      <c r="D22" s="471"/>
      <c r="E22" s="153">
        <f>100%-SUM(E17:E21)</f>
        <v>3.0000000000000027E-3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72"/>
      <c r="D24" s="472"/>
      <c r="E24" s="473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66"/>
      <c r="D25" s="466"/>
      <c r="E25" s="467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25"/>
      <c r="D27" s="425"/>
      <c r="E27" s="426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47"/>
      <c r="D28" s="447"/>
      <c r="E28" s="448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21" t="s">
        <v>79</v>
      </c>
      <c r="D30" s="421"/>
      <c r="E30" s="422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23" t="s">
        <v>81</v>
      </c>
      <c r="D31" s="423"/>
      <c r="E31" s="424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58" t="s">
        <v>83</v>
      </c>
      <c r="D32" s="458"/>
      <c r="E32" s="459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60" t="s">
        <v>85</v>
      </c>
      <c r="D33" s="460"/>
      <c r="E33" s="461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3413.9</v>
      </c>
      <c r="D35" s="34"/>
      <c r="E35" s="163">
        <v>4692.7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>
        <v>3029.3</v>
      </c>
      <c r="D36" s="34"/>
      <c r="E36" s="164">
        <v>2775.1</v>
      </c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384.59999999999991</v>
      </c>
      <c r="D37" s="34"/>
      <c r="E37" s="166">
        <f>+E35-E36</f>
        <v>1917.6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>
        <v>310.5</v>
      </c>
      <c r="D38" s="48"/>
      <c r="E38" s="382">
        <v>335.2</v>
      </c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634.70000000000005</v>
      </c>
      <c r="D39" s="48"/>
      <c r="E39" s="167">
        <v>743.02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-560.60000000000014</v>
      </c>
      <c r="D40" s="34"/>
      <c r="E40" s="166">
        <f>+E37-E38-E39</f>
        <v>839.37999999999988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>
        <v>77.5</v>
      </c>
      <c r="D42" s="48"/>
      <c r="E42" s="169">
        <v>94.15</v>
      </c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5.3000000000000007</v>
      </c>
      <c r="D43" s="34"/>
      <c r="E43" s="170">
        <f>E44-E45</f>
        <v>0.79999999999999982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>
        <v>7.4</v>
      </c>
      <c r="D44" s="48"/>
      <c r="E44" s="172">
        <v>6.1</v>
      </c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>
        <v>2.1</v>
      </c>
      <c r="D45" s="48"/>
      <c r="E45" s="173">
        <v>5.3</v>
      </c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-477.80000000000013</v>
      </c>
      <c r="D46" s="34"/>
      <c r="E46" s="166">
        <f>+E40+E41+E42+E43</f>
        <v>934.32999999999981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>
        <v>-30.5</v>
      </c>
      <c r="D47" s="49"/>
      <c r="E47" s="174">
        <v>65.8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-447.30000000000013</v>
      </c>
      <c r="D48" s="34"/>
      <c r="E48" s="166">
        <f>E46-E47</f>
        <v>868.52999999999986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21" t="s">
        <v>79</v>
      </c>
      <c r="D50" s="421"/>
      <c r="E50" s="422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>
        <v>6.3</v>
      </c>
      <c r="D52" s="38"/>
      <c r="E52" s="172">
        <v>4.8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25154.3</v>
      </c>
      <c r="D53" s="48"/>
      <c r="E53" s="178">
        <v>24612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>
        <v>96.3</v>
      </c>
      <c r="D55" s="48"/>
      <c r="E55" s="178">
        <v>30.4</v>
      </c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25256.899999999998</v>
      </c>
      <c r="D56" s="34"/>
      <c r="E56" s="180">
        <f>SUM(E52:E55)</f>
        <v>24647.200000000001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>
        <v>100.8</v>
      </c>
      <c r="D58" s="48"/>
      <c r="E58" s="172">
        <v>97.8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368.4</v>
      </c>
      <c r="D59" s="48"/>
      <c r="E59" s="178">
        <v>474.7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>
        <v>348.1</v>
      </c>
      <c r="D60" s="48"/>
      <c r="E60" s="178">
        <v>449</v>
      </c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>
        <v>17.7</v>
      </c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24.8</v>
      </c>
      <c r="D62" s="48"/>
      <c r="E62" s="173">
        <v>1034.5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494</v>
      </c>
      <c r="D63" s="34"/>
      <c r="E63" s="46">
        <f>SUM(E58:E59,E61:E62)</f>
        <v>1624.7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>
        <v>11.4</v>
      </c>
      <c r="D65" s="49"/>
      <c r="E65" s="185">
        <v>8.6999999999999993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25762.3</v>
      </c>
      <c r="D69" s="34"/>
      <c r="E69" s="180">
        <f>SUM(E56,E63,E65,E67)</f>
        <v>26280.600000000002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>
        <v>12963.8</v>
      </c>
      <c r="D71" s="48"/>
      <c r="E71" s="178">
        <v>12963.8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>
        <v>12963.8</v>
      </c>
      <c r="D72" s="48"/>
      <c r="E72" s="178">
        <v>12963.8</v>
      </c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/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83</v>
      </c>
      <c r="D77" s="48"/>
      <c r="E77" s="178">
        <v>83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38.6</v>
      </c>
      <c r="D78" s="48"/>
      <c r="E78" s="178">
        <v>38.6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-278</v>
      </c>
      <c r="D79" s="48"/>
      <c r="E79" s="178">
        <v>590.45000000000005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12768.8</v>
      </c>
      <c r="D80" s="34"/>
      <c r="E80" s="180">
        <f>SUM(E71,E73:E77,E79:E79)</f>
        <v>13637.25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12302.3</v>
      </c>
      <c r="D82" s="58"/>
      <c r="E82" s="190">
        <v>12002.9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>
        <v>84</v>
      </c>
      <c r="D86" s="48"/>
      <c r="E86" s="178"/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>
        <v>84</v>
      </c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/>
      <c r="D88" s="48"/>
      <c r="E88" s="178"/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605.20000000000005</v>
      </c>
      <c r="D89" s="48"/>
      <c r="E89" s="178">
        <v>637.9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/>
      <c r="D90" s="48"/>
      <c r="E90" s="178">
        <v>134.07</v>
      </c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/>
      <c r="D91" s="48"/>
      <c r="E91" s="178"/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>
        <v>114.9</v>
      </c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689.2</v>
      </c>
      <c r="D93" s="34"/>
      <c r="E93" s="180">
        <f>SUM(E86,E89)</f>
        <v>637.9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>
        <v>2</v>
      </c>
      <c r="D95" s="49"/>
      <c r="E95" s="185">
        <v>2.5</v>
      </c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25762.3</v>
      </c>
      <c r="D99" s="34"/>
      <c r="E99" s="180">
        <f>SUM(E80,E82,E84,E93,E95,E97)</f>
        <v>26280.550000000003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21" t="s">
        <v>79</v>
      </c>
      <c r="D105" s="421"/>
      <c r="E105" s="422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821.6</v>
      </c>
      <c r="D107" s="49"/>
      <c r="E107" s="244">
        <v>855.9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1277</v>
      </c>
      <c r="D108" s="34"/>
      <c r="E108" s="288">
        <v>451.5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/>
      <c r="D109" s="34"/>
      <c r="E109" s="11"/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/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86</v>
      </c>
      <c r="D113" s="134"/>
      <c r="E113" s="200">
        <v>84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8</v>
      </c>
      <c r="D114" s="48"/>
      <c r="E114" s="178">
        <v>8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1724.6</v>
      </c>
      <c r="D115" s="34"/>
      <c r="E115" s="190">
        <v>1814.61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56"/>
      <c r="D118" s="456"/>
      <c r="E118" s="457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62">
        <v>45401</v>
      </c>
      <c r="D123" s="462"/>
      <c r="E123" s="463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64" t="s">
        <v>542</v>
      </c>
      <c r="D124" s="464"/>
      <c r="E124" s="465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52" t="s">
        <v>543</v>
      </c>
      <c r="D125" s="452"/>
      <c r="E125" s="453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54"/>
      <c r="D126" s="454"/>
      <c r="E126" s="455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25:E25"/>
    <mergeCell ref="C19:D19"/>
    <mergeCell ref="C20:D20"/>
    <mergeCell ref="C21:D21"/>
    <mergeCell ref="C22:D22"/>
    <mergeCell ref="C24:E24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4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6"/>
      <c r="E2" s="476"/>
      <c r="F2" s="117"/>
      <c r="G2" s="117"/>
    </row>
    <row r="3" spans="1:7" ht="29.25" customHeight="1" x14ac:dyDescent="0.2">
      <c r="A3" s="117"/>
      <c r="B3" s="64"/>
      <c r="C3" s="64"/>
      <c r="D3" s="477" t="s">
        <v>338</v>
      </c>
      <c r="E3" s="477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41" t="s">
        <v>340</v>
      </c>
      <c r="C6" s="441"/>
      <c r="D6" s="441"/>
      <c r="E6" s="441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75" t="str">
        <f>'Finansiniai duomenys'!C8</f>
        <v>UAB „Palangos vandenys“</v>
      </c>
      <c r="D9" s="475"/>
      <c r="E9" s="475"/>
      <c r="F9" s="117"/>
      <c r="G9" s="117"/>
    </row>
    <row r="10" spans="1:7" x14ac:dyDescent="0.2">
      <c r="A10" s="117"/>
      <c r="B10" s="85" t="s">
        <v>9</v>
      </c>
      <c r="C10" s="431" t="str">
        <f>'Finansiniai duomenys'!C9</f>
        <v>Uždaroji akcinė bendrovė (UAB)</v>
      </c>
      <c r="D10" s="431"/>
      <c r="E10" s="431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31" t="e">
        <f>'Finansiniai duomenys'!#REF!</f>
        <v>#REF!</v>
      </c>
      <c r="D14" s="431"/>
      <c r="E14" s="431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31">
        <f>'Finansiniai duomenys'!C10</f>
        <v>152447391</v>
      </c>
      <c r="D27" s="431"/>
      <c r="E27" s="431"/>
      <c r="F27" s="117"/>
      <c r="G27" s="117"/>
    </row>
    <row r="28" spans="1:9" x14ac:dyDescent="0.2">
      <c r="A28" s="117"/>
      <c r="B28" s="35" t="s">
        <v>16</v>
      </c>
      <c r="C28" s="431" t="e">
        <f>'Finansiniai duomenys'!#REF!</f>
        <v>#REF!</v>
      </c>
      <c r="D28" s="431"/>
      <c r="E28" s="431"/>
      <c r="F28" s="117"/>
      <c r="G28" s="117"/>
    </row>
    <row r="29" spans="1:9" x14ac:dyDescent="0.2">
      <c r="A29" s="117"/>
      <c r="B29" s="35" t="s">
        <v>20</v>
      </c>
      <c r="C29" s="431" t="e">
        <f>'Finansiniai duomenys'!#REF!</f>
        <v>#REF!</v>
      </c>
      <c r="D29" s="431"/>
      <c r="E29" s="431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31" t="e">
        <f>'Finansiniai duomenys'!#REF!</f>
        <v>#REF!</v>
      </c>
      <c r="D30" s="431"/>
      <c r="E30" s="431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31">
        <f>'Finansiniai duomenys'!C12</f>
        <v>0</v>
      </c>
      <c r="D31" s="431"/>
      <c r="E31" s="431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74">
        <f>'Finansiniai duomenys'!C13</f>
        <v>0</v>
      </c>
      <c r="D32" s="474"/>
      <c r="E32" s="474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37" t="s">
        <v>36</v>
      </c>
      <c r="D34" s="438"/>
      <c r="E34" s="438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49" t="s">
        <v>343</v>
      </c>
      <c r="D35" s="449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8" t="str">
        <f>'Finansiniai duomenys'!C17</f>
        <v>Palangos miesto savivaldybė</v>
      </c>
      <c r="D36" s="479"/>
      <c r="E36" s="118">
        <f>'Finansiniai duomenys'!E17</f>
        <v>0.997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8">
        <f>'Finansiniai duomenys'!C18</f>
        <v>0</v>
      </c>
      <c r="D37" s="479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8" t="e">
        <f>'Finansiniai duomenys'!#REF!</f>
        <v>#REF!</v>
      </c>
      <c r="D38" s="479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8" t="e">
        <f>'Finansiniai duomenys'!#REF!</f>
        <v>#REF!</v>
      </c>
      <c r="D39" s="479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8" t="e">
        <f>'Finansiniai duomenys'!#REF!</f>
        <v>#REF!</v>
      </c>
      <c r="D40" s="479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70" t="s">
        <v>68</v>
      </c>
      <c r="D41" s="471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80">
        <f>'Finansiniai duomenys'!C24</f>
        <v>0</v>
      </c>
      <c r="D43" s="480"/>
      <c r="E43" s="480"/>
      <c r="F43" s="117"/>
      <c r="G43" s="117"/>
    </row>
    <row r="44" spans="1:9" ht="24" x14ac:dyDescent="0.2">
      <c r="A44" s="117"/>
      <c r="B44" s="87" t="s">
        <v>344</v>
      </c>
      <c r="C44" s="481">
        <f>'Finansiniai duomenys'!C25</f>
        <v>0</v>
      </c>
      <c r="D44" s="481"/>
      <c r="E44" s="481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2" t="e">
        <f>'Finansiniai duomenys'!#REF!</f>
        <v>#REF!</v>
      </c>
      <c r="D46" s="482"/>
      <c r="E46" s="482"/>
      <c r="F46" s="117"/>
      <c r="G46" s="117"/>
    </row>
    <row r="47" spans="1:9" ht="41.25" customHeight="1" x14ac:dyDescent="0.2">
      <c r="A47" s="117"/>
      <c r="B47" s="88" t="s">
        <v>76</v>
      </c>
      <c r="C47" s="483" t="e">
        <f>'Finansiniai duomenys'!#REF!</f>
        <v>#REF!</v>
      </c>
      <c r="D47" s="483"/>
      <c r="E47" s="483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21" t="s">
        <v>79</v>
      </c>
      <c r="D49" s="421"/>
      <c r="E49" s="421"/>
      <c r="F49" s="117"/>
      <c r="G49" s="117"/>
      <c r="H49" s="36"/>
    </row>
    <row r="50" spans="1:12" s="36" customFormat="1" ht="12" customHeight="1" x14ac:dyDescent="0.2">
      <c r="A50" s="123"/>
      <c r="B50" s="135"/>
      <c r="C50" s="423"/>
      <c r="D50" s="423"/>
      <c r="E50" s="423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58" t="s">
        <v>83</v>
      </c>
      <c r="D51" s="458"/>
      <c r="E51" s="458"/>
      <c r="F51" s="117"/>
      <c r="G51" s="117"/>
    </row>
    <row r="52" spans="1:12" x14ac:dyDescent="0.2">
      <c r="A52" s="117"/>
      <c r="B52" s="34"/>
      <c r="C52" s="460" t="s">
        <v>85</v>
      </c>
      <c r="D52" s="460"/>
      <c r="E52" s="460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56"/>
      <c r="D139" s="456"/>
      <c r="E139" s="456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62"/>
      <c r="D144" s="462"/>
      <c r="E144" s="462"/>
      <c r="F144" s="117"/>
      <c r="G144" s="117"/>
    </row>
    <row r="145" spans="1:7" x14ac:dyDescent="0.2">
      <c r="A145" s="117"/>
      <c r="B145" s="34" t="s">
        <v>236</v>
      </c>
      <c r="C145" s="464"/>
      <c r="D145" s="464"/>
      <c r="E145" s="464"/>
      <c r="F145" s="117"/>
      <c r="G145" s="117"/>
    </row>
    <row r="146" spans="1:7" ht="24" x14ac:dyDescent="0.2">
      <c r="A146" s="117"/>
      <c r="B146" s="115" t="s">
        <v>238</v>
      </c>
      <c r="C146" s="452"/>
      <c r="D146" s="452"/>
      <c r="E146" s="452"/>
      <c r="F146" s="117"/>
      <c r="G146" s="117"/>
    </row>
    <row r="147" spans="1:7" ht="30" customHeight="1" x14ac:dyDescent="0.2">
      <c r="A147" s="117"/>
      <c r="B147" s="116" t="s">
        <v>360</v>
      </c>
      <c r="C147" s="454"/>
      <c r="D147" s="454"/>
      <c r="E147" s="454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  <pageSetUpPr fitToPage="1"/>
  </sheetPr>
  <dimension ref="A1:XFC71"/>
  <sheetViews>
    <sheetView showGridLines="0" topLeftCell="B1" zoomScaleNormal="100" workbookViewId="0">
      <selection activeCell="G61" sqref="G61:I61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90" t="s">
        <v>433</v>
      </c>
      <c r="E2" s="491"/>
      <c r="F2" s="491"/>
      <c r="G2" s="491"/>
      <c r="H2" s="502" t="s">
        <v>361</v>
      </c>
      <c r="I2" s="502"/>
      <c r="J2" s="503"/>
      <c r="K2" s="12"/>
    </row>
    <row r="3" spans="1:13" ht="51" customHeight="1" x14ac:dyDescent="0.25">
      <c r="A3" s="12"/>
      <c r="B3" s="313"/>
      <c r="D3" s="489" t="s">
        <v>540</v>
      </c>
      <c r="E3" s="489"/>
      <c r="F3" s="489"/>
      <c r="H3" s="373" t="s">
        <v>339</v>
      </c>
      <c r="J3" s="314"/>
      <c r="K3" s="12"/>
    </row>
    <row r="4" spans="1:13" s="12" customFormat="1" x14ac:dyDescent="0.25">
      <c r="B4" s="484" t="s">
        <v>7</v>
      </c>
      <c r="C4" s="485"/>
      <c r="D4" s="488" t="str">
        <f>'Finansiniai duomenys'!C8</f>
        <v>UAB „Palangos vandenys“</v>
      </c>
      <c r="E4" s="488"/>
      <c r="F4" s="488"/>
      <c r="G4" s="488"/>
      <c r="H4" s="486"/>
      <c r="I4" s="486"/>
      <c r="J4" s="487"/>
      <c r="L4"/>
    </row>
    <row r="5" spans="1:13" s="12" customFormat="1" x14ac:dyDescent="0.25">
      <c r="B5" s="484" t="s">
        <v>9</v>
      </c>
      <c r="C5" s="485"/>
      <c r="D5" s="486" t="str">
        <f>IFERROR(VLOOKUP(D4,'Finansiniai duomenys'!R2:T229,3,FALSE),"")</f>
        <v>Uždaroji akcinė bendrovė (UAB)</v>
      </c>
      <c r="E5" s="486"/>
      <c r="F5" s="486"/>
      <c r="G5" s="486"/>
      <c r="H5" s="486"/>
      <c r="I5" s="486"/>
      <c r="J5" s="487"/>
      <c r="L5"/>
    </row>
    <row r="6" spans="1:13" s="12" customFormat="1" x14ac:dyDescent="0.25">
      <c r="B6" s="484" t="s">
        <v>13</v>
      </c>
      <c r="C6" s="485"/>
      <c r="D6" s="486">
        <f>IFERROR(VLOOKUP(D4,'Finansiniai duomenys'!R2:T229,2,FALSE),"")</f>
        <v>152447391</v>
      </c>
      <c r="E6" s="486"/>
      <c r="F6" s="486"/>
      <c r="G6" s="486"/>
      <c r="H6" s="486"/>
      <c r="I6" s="486"/>
      <c r="J6" s="487"/>
      <c r="L6"/>
    </row>
    <row r="7" spans="1:13" x14ac:dyDescent="0.25">
      <c r="A7" s="12"/>
      <c r="B7" s="484" t="s">
        <v>20</v>
      </c>
      <c r="C7" s="485"/>
      <c r="D7" s="486" t="str">
        <f>IFERROR(VLOOKUP(D4,'Finansiniai duomenys'!R2:U229,4,FALSE),"")</f>
        <v>Vandentvarka</v>
      </c>
      <c r="E7" s="486"/>
      <c r="F7" s="486"/>
      <c r="G7" s="486"/>
      <c r="H7" s="486"/>
      <c r="I7" s="486"/>
      <c r="J7" s="487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4</v>
      </c>
      <c r="H12" s="395"/>
      <c r="I12" s="396">
        <v>4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1</v>
      </c>
      <c r="I13" s="404">
        <v>1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3</v>
      </c>
      <c r="H14" s="399"/>
      <c r="I14" s="307">
        <v>3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/>
      <c r="I17" s="28"/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/>
      <c r="I18" s="28"/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/>
      <c r="I19" s="28"/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3424393</v>
      </c>
      <c r="I20" s="28">
        <v>3299378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/>
      <c r="I21" s="28"/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/>
      <c r="I22" s="28">
        <v>24360</v>
      </c>
      <c r="J22" s="314"/>
      <c r="K22" s="12"/>
    </row>
    <row r="23" spans="1:11" x14ac:dyDescent="0.25">
      <c r="A23" s="12"/>
      <c r="B23" s="313"/>
      <c r="D23" s="313" t="s">
        <v>417</v>
      </c>
      <c r="G23" s="28"/>
      <c r="I23" s="28"/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/>
      <c r="I24" s="28"/>
      <c r="J24" s="314"/>
      <c r="K24" s="12"/>
    </row>
    <row r="25" spans="1:11" x14ac:dyDescent="0.25">
      <c r="A25" s="12"/>
      <c r="B25" s="313"/>
      <c r="D25" s="313" t="s">
        <v>430</v>
      </c>
      <c r="G25" s="28"/>
      <c r="I25" s="28"/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/>
      <c r="I26" s="28"/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94"/>
      <c r="H56" s="494"/>
      <c r="I56" s="495"/>
      <c r="J56" s="314"/>
      <c r="K56" s="12"/>
    </row>
    <row r="57" spans="1:11" ht="52.9" customHeight="1" x14ac:dyDescent="0.25">
      <c r="A57" s="12"/>
      <c r="B57" s="313"/>
      <c r="D57" s="313"/>
      <c r="G57" s="496"/>
      <c r="H57" s="496"/>
      <c r="I57" s="497"/>
      <c r="J57" s="314"/>
      <c r="K57" s="12"/>
    </row>
    <row r="58" spans="1:11" x14ac:dyDescent="0.25">
      <c r="A58" s="12"/>
      <c r="B58" s="313"/>
      <c r="D58" s="379" t="s">
        <v>232</v>
      </c>
      <c r="G58" s="498"/>
      <c r="H58" s="498"/>
      <c r="I58" s="499"/>
      <c r="J58" s="314"/>
      <c r="K58" s="12"/>
    </row>
    <row r="59" spans="1:11" x14ac:dyDescent="0.25">
      <c r="A59" s="12"/>
      <c r="B59" s="313"/>
      <c r="D59" s="313" t="s">
        <v>234</v>
      </c>
      <c r="G59" s="500">
        <v>45401</v>
      </c>
      <c r="H59" s="500"/>
      <c r="I59" s="501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500" t="s">
        <v>542</v>
      </c>
      <c r="H60" s="500"/>
      <c r="I60" s="501"/>
      <c r="J60" s="314"/>
      <c r="K60" s="12"/>
    </row>
    <row r="61" spans="1:11" x14ac:dyDescent="0.25">
      <c r="A61" s="12"/>
      <c r="B61" s="313"/>
      <c r="D61" s="313" t="s">
        <v>238</v>
      </c>
      <c r="G61" s="500" t="s">
        <v>543</v>
      </c>
      <c r="H61" s="500"/>
      <c r="I61" s="501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92"/>
      <c r="H62" s="492"/>
      <c r="I62" s="493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D3:F3"/>
    <mergeCell ref="D2:G2"/>
    <mergeCell ref="G62:I62"/>
    <mergeCell ref="G56:I57"/>
    <mergeCell ref="G58:I58"/>
    <mergeCell ref="G59:I59"/>
    <mergeCell ref="G60:I60"/>
    <mergeCell ref="G61:I61"/>
    <mergeCell ref="H2:J2"/>
    <mergeCell ref="B7:C7"/>
    <mergeCell ref="D7:J7"/>
    <mergeCell ref="B4:C4"/>
    <mergeCell ref="D4:J4"/>
    <mergeCell ref="B5:C5"/>
    <mergeCell ref="D5:J5"/>
    <mergeCell ref="B6:C6"/>
    <mergeCell ref="D6:J6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25" right="0.25" top="0.75" bottom="0.75" header="0.3" footer="0.3"/>
  <pageSetup paperSize="9" scale="7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F91" sqref="F91:L91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04" t="s">
        <v>361</v>
      </c>
      <c r="L3" s="505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10" t="s">
        <v>363</v>
      </c>
      <c r="D6" s="511"/>
      <c r="E6" s="511"/>
      <c r="F6" s="511"/>
      <c r="G6" s="511"/>
      <c r="H6" s="511"/>
      <c r="I6" s="511"/>
      <c r="J6" s="511"/>
      <c r="K6" s="511"/>
      <c r="L6" s="511"/>
      <c r="M6" s="512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06" t="s">
        <v>7</v>
      </c>
      <c r="D9" s="507"/>
      <c r="E9" s="508" t="str">
        <f>'Finansiniai duomenys'!C8</f>
        <v>UAB „Palangos vandenys“</v>
      </c>
      <c r="F9" s="508"/>
      <c r="G9" s="508"/>
      <c r="H9" s="508"/>
      <c r="I9" s="508"/>
      <c r="J9" s="508"/>
      <c r="K9" s="13"/>
      <c r="L9" s="13"/>
      <c r="M9" s="221"/>
    </row>
    <row r="10" spans="2:15" ht="15.75" thickBot="1" x14ac:dyDescent="0.3">
      <c r="B10" s="220"/>
      <c r="C10" s="506" t="s">
        <v>9</v>
      </c>
      <c r="D10" s="507"/>
      <c r="E10" s="509" t="str">
        <f>'Finansiniai duomenys'!C9</f>
        <v>Uždaroji akcinė bendrovė (UAB)</v>
      </c>
      <c r="F10" s="509"/>
      <c r="G10" s="509"/>
      <c r="H10" s="509"/>
      <c r="I10" s="509"/>
      <c r="J10" s="509"/>
      <c r="K10" s="13"/>
      <c r="L10" s="13"/>
      <c r="M10" s="221"/>
    </row>
    <row r="11" spans="2:15" ht="15.75" thickBot="1" x14ac:dyDescent="0.3">
      <c r="B11" s="220"/>
      <c r="C11" s="506" t="s">
        <v>13</v>
      </c>
      <c r="D11" s="507"/>
      <c r="E11" s="509">
        <f>'Finansiniai duomenys'!C10</f>
        <v>152447391</v>
      </c>
      <c r="F11" s="509"/>
      <c r="G11" s="509"/>
      <c r="H11" s="509"/>
      <c r="I11" s="509"/>
      <c r="J11" s="509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36" t="s">
        <v>511</v>
      </c>
      <c r="D14" s="545"/>
      <c r="E14" s="543" t="s">
        <v>208</v>
      </c>
      <c r="F14" s="546"/>
      <c r="G14" s="248"/>
      <c r="H14" s="251"/>
      <c r="I14" s="523" t="s">
        <v>515</v>
      </c>
      <c r="J14" s="542"/>
      <c r="K14" s="543"/>
      <c r="L14" s="544"/>
      <c r="M14" s="222"/>
    </row>
    <row r="15" spans="2:15" ht="26.45" customHeight="1" thickBot="1" x14ac:dyDescent="0.3">
      <c r="B15" s="220"/>
      <c r="C15" s="536" t="s">
        <v>512</v>
      </c>
      <c r="D15" s="524"/>
      <c r="E15" s="524"/>
      <c r="F15" s="539"/>
      <c r="G15" s="138"/>
      <c r="H15" s="251"/>
      <c r="I15" s="521" t="s">
        <v>516</v>
      </c>
      <c r="J15" s="518"/>
      <c r="K15" s="518"/>
      <c r="L15" s="522"/>
      <c r="M15" s="223"/>
    </row>
    <row r="16" spans="2:15" ht="49.5" customHeight="1" thickBot="1" x14ac:dyDescent="0.3">
      <c r="B16" s="220"/>
      <c r="C16" s="536" t="s">
        <v>521</v>
      </c>
      <c r="D16" s="524"/>
      <c r="E16" s="537"/>
      <c r="F16" s="538"/>
      <c r="G16" s="139"/>
      <c r="H16" s="252"/>
      <c r="I16" s="523" t="s">
        <v>522</v>
      </c>
      <c r="J16" s="523"/>
      <c r="K16" s="540"/>
      <c r="L16" s="541"/>
      <c r="M16" s="222"/>
    </row>
    <row r="17" spans="2:13" ht="40.5" customHeight="1" x14ac:dyDescent="0.25">
      <c r="B17" s="220"/>
      <c r="C17" s="536" t="s">
        <v>365</v>
      </c>
      <c r="D17" s="524"/>
      <c r="E17" s="519"/>
      <c r="F17" s="520"/>
      <c r="G17" s="248"/>
      <c r="H17" s="252"/>
      <c r="I17" s="524" t="s">
        <v>365</v>
      </c>
      <c r="J17" s="524"/>
      <c r="K17" s="519"/>
      <c r="L17" s="520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32" t="s">
        <v>513</v>
      </c>
      <c r="D20" s="528"/>
      <c r="E20" s="528"/>
      <c r="F20" s="533"/>
      <c r="G20" s="19"/>
      <c r="H20" s="251"/>
      <c r="I20" s="528" t="s">
        <v>517</v>
      </c>
      <c r="J20" s="528"/>
      <c r="K20" s="528"/>
      <c r="L20" s="528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34" t="s">
        <v>514</v>
      </c>
      <c r="D22" s="529"/>
      <c r="E22" s="529"/>
      <c r="F22" s="535"/>
      <c r="G22" s="249"/>
      <c r="H22" s="251"/>
      <c r="I22" s="529" t="s">
        <v>518</v>
      </c>
      <c r="J22" s="529"/>
      <c r="K22" s="529"/>
      <c r="L22" s="529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13" t="s">
        <v>225</v>
      </c>
      <c r="D85" s="513"/>
      <c r="E85" s="513"/>
      <c r="F85" s="513"/>
      <c r="G85" s="513"/>
      <c r="H85" s="513"/>
      <c r="I85" s="513"/>
      <c r="J85" s="513"/>
      <c r="K85" s="513"/>
      <c r="L85" s="513"/>
      <c r="M85" s="228"/>
    </row>
    <row r="86" spans="2:13" ht="66" customHeight="1" x14ac:dyDescent="0.25">
      <c r="B86" s="220"/>
      <c r="C86" s="517" t="s">
        <v>370</v>
      </c>
      <c r="D86" s="518"/>
      <c r="E86" s="518"/>
      <c r="F86" s="514"/>
      <c r="G86" s="514"/>
      <c r="H86" s="514"/>
      <c r="I86" s="514"/>
      <c r="J86" s="514"/>
      <c r="K86" s="514"/>
      <c r="L86" s="514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30" t="s">
        <v>232</v>
      </c>
      <c r="D88" s="531"/>
      <c r="E88" s="531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17" t="s">
        <v>234</v>
      </c>
      <c r="D89" s="518"/>
      <c r="E89" s="518"/>
      <c r="F89" s="515">
        <v>45401</v>
      </c>
      <c r="G89" s="516"/>
      <c r="H89" s="516"/>
      <c r="I89" s="516"/>
      <c r="J89" s="516"/>
      <c r="K89" s="516"/>
      <c r="L89" s="516"/>
      <c r="M89" s="229"/>
    </row>
    <row r="90" spans="2:13" ht="15.75" customHeight="1" x14ac:dyDescent="0.25">
      <c r="B90" s="220"/>
      <c r="C90" s="517" t="s">
        <v>236</v>
      </c>
      <c r="D90" s="518"/>
      <c r="E90" s="518"/>
      <c r="F90" s="516" t="s">
        <v>544</v>
      </c>
      <c r="G90" s="516"/>
      <c r="H90" s="516"/>
      <c r="I90" s="516"/>
      <c r="J90" s="516"/>
      <c r="K90" s="516"/>
      <c r="L90" s="516"/>
      <c r="M90" s="229"/>
    </row>
    <row r="91" spans="2:13" ht="15.75" customHeight="1" x14ac:dyDescent="0.25">
      <c r="B91" s="220"/>
      <c r="C91" s="517" t="s">
        <v>238</v>
      </c>
      <c r="D91" s="518"/>
      <c r="E91" s="518"/>
      <c r="F91" s="516" t="s">
        <v>543</v>
      </c>
      <c r="G91" s="516"/>
      <c r="H91" s="516"/>
      <c r="I91" s="516"/>
      <c r="J91" s="516"/>
      <c r="K91" s="516"/>
      <c r="L91" s="516"/>
      <c r="M91" s="229"/>
    </row>
    <row r="92" spans="2:13" ht="21" customHeight="1" x14ac:dyDescent="0.25">
      <c r="B92" s="220"/>
      <c r="C92" s="525" t="s">
        <v>240</v>
      </c>
      <c r="D92" s="523"/>
      <c r="E92" s="523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6"/>
      <c r="D93" s="527"/>
      <c r="E93" s="527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80" zoomScaleNormal="80" workbookViewId="0">
      <selection activeCell="H73" sqref="H73:J73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63" t="str">
        <f>'Finansiniai duomenys'!C8</f>
        <v>UAB „Palangos vandenys“</v>
      </c>
      <c r="I3" s="563"/>
      <c r="J3" s="563"/>
      <c r="K3" s="563"/>
      <c r="L3" s="563"/>
      <c r="N3" s="504" t="s">
        <v>361</v>
      </c>
      <c r="O3" s="504"/>
      <c r="P3" s="504"/>
      <c r="T3" s="12"/>
      <c r="U3" t="s">
        <v>208</v>
      </c>
    </row>
    <row r="4" spans="1:21" ht="13.9" customHeight="1" x14ac:dyDescent="0.25">
      <c r="A4" s="12"/>
      <c r="C4" s="547" t="s">
        <v>439</v>
      </c>
      <c r="D4" s="548"/>
      <c r="E4" s="548"/>
      <c r="F4" s="371"/>
      <c r="G4" s="350" t="s">
        <v>380</v>
      </c>
      <c r="H4" s="563" t="str">
        <f>IFERROR(VLOOKUP(H3,'Finansiniai duomenys'!R2:T229,3,FALSE),"")</f>
        <v>Uždaroji akcinė bendrovė (UAB)</v>
      </c>
      <c r="I4" s="563"/>
      <c r="J4" s="563"/>
      <c r="K4" s="563"/>
      <c r="L4" s="563"/>
      <c r="N4" s="504"/>
      <c r="O4" s="504"/>
      <c r="P4" s="504"/>
      <c r="T4" s="12"/>
    </row>
    <row r="5" spans="1:21" x14ac:dyDescent="0.25">
      <c r="A5" s="12"/>
      <c r="C5" s="547"/>
      <c r="D5" s="548"/>
      <c r="E5" s="548"/>
      <c r="F5" s="371"/>
      <c r="G5" s="351" t="s">
        <v>13</v>
      </c>
      <c r="H5" s="564">
        <f>IFERROR(VLOOKUP(H3,'Finansiniai duomenys'!R2:T229,2,FALSE),"")</f>
        <v>152447391</v>
      </c>
      <c r="I5" s="564"/>
      <c r="J5" s="564"/>
      <c r="K5" s="564"/>
      <c r="L5" s="564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49" t="s">
        <v>507</v>
      </c>
      <c r="D7" s="550"/>
      <c r="E7" s="550"/>
      <c r="F7" s="123"/>
      <c r="G7" s="565" t="s">
        <v>426</v>
      </c>
      <c r="H7" s="565"/>
      <c r="I7" s="565"/>
      <c r="J7" s="565"/>
      <c r="K7" s="565"/>
      <c r="L7" s="291"/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50"/>
      <c r="D8" s="550"/>
      <c r="E8" s="550"/>
      <c r="F8" s="123"/>
      <c r="G8" s="565" t="s">
        <v>427</v>
      </c>
      <c r="H8" s="565"/>
      <c r="I8" s="565"/>
      <c r="J8" s="565"/>
      <c r="K8" s="565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50"/>
      <c r="D9" s="550"/>
      <c r="E9" s="550"/>
      <c r="F9" s="123"/>
      <c r="G9" s="354" t="s">
        <v>531</v>
      </c>
      <c r="H9" s="354"/>
      <c r="I9" s="354"/>
      <c r="J9" s="354"/>
      <c r="K9" s="354"/>
      <c r="L9" s="291"/>
      <c r="M9" s="564"/>
      <c r="N9" s="564"/>
      <c r="O9" s="564"/>
      <c r="P9" s="564"/>
      <c r="Q9" s="564"/>
      <c r="R9" s="123"/>
      <c r="T9" s="12"/>
      <c r="U9"/>
    </row>
    <row r="10" spans="1:21" s="292" customFormat="1" ht="46.9" customHeight="1" x14ac:dyDescent="0.25">
      <c r="A10" s="12"/>
      <c r="B10" s="83"/>
      <c r="C10" s="550"/>
      <c r="D10" s="550"/>
      <c r="E10" s="550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66" t="s">
        <v>519</v>
      </c>
      <c r="D12" s="567"/>
      <c r="E12" s="567"/>
      <c r="F12" s="567"/>
      <c r="G12" s="562" t="s">
        <v>432</v>
      </c>
      <c r="H12" s="562"/>
      <c r="I12" s="562" t="s">
        <v>432</v>
      </c>
      <c r="J12" s="562"/>
      <c r="K12" s="562" t="s">
        <v>432</v>
      </c>
      <c r="L12" s="562"/>
      <c r="M12" s="562" t="s">
        <v>432</v>
      </c>
      <c r="N12" s="562"/>
      <c r="O12" s="562" t="s">
        <v>432</v>
      </c>
      <c r="P12" s="562"/>
      <c r="Q12" s="562" t="s">
        <v>432</v>
      </c>
      <c r="R12" s="562"/>
      <c r="T12" s="12"/>
    </row>
    <row r="13" spans="1:21" ht="67.900000000000006" customHeight="1" x14ac:dyDescent="0.25">
      <c r="A13" s="12"/>
      <c r="C13" s="568" t="s">
        <v>387</v>
      </c>
      <c r="D13" s="569" t="s">
        <v>388</v>
      </c>
      <c r="E13" s="570" t="s">
        <v>437</v>
      </c>
      <c r="F13" s="569" t="s">
        <v>389</v>
      </c>
      <c r="G13" s="553"/>
      <c r="H13" s="554"/>
      <c r="I13" s="553"/>
      <c r="J13" s="554"/>
      <c r="K13" s="553"/>
      <c r="L13" s="554"/>
      <c r="M13" s="553"/>
      <c r="N13" s="554"/>
      <c r="O13" s="553"/>
      <c r="P13" s="554"/>
      <c r="Q13" s="553"/>
      <c r="R13" s="554"/>
      <c r="T13" s="12"/>
    </row>
    <row r="14" spans="1:21" ht="39" customHeight="1" x14ac:dyDescent="0.25">
      <c r="A14" s="12"/>
      <c r="C14" s="568"/>
      <c r="D14" s="569"/>
      <c r="E14" s="571"/>
      <c r="F14" s="569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Klaida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Klaida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66" t="s">
        <v>520</v>
      </c>
      <c r="D28" s="567"/>
      <c r="E28" s="567"/>
      <c r="F28" s="567"/>
      <c r="G28" s="562" t="s">
        <v>432</v>
      </c>
      <c r="H28" s="562"/>
      <c r="I28" s="562" t="s">
        <v>432</v>
      </c>
      <c r="J28" s="562"/>
      <c r="K28" s="562" t="s">
        <v>432</v>
      </c>
      <c r="L28" s="562"/>
      <c r="M28" s="562" t="s">
        <v>432</v>
      </c>
      <c r="N28" s="562"/>
      <c r="O28" s="562" t="s">
        <v>432</v>
      </c>
      <c r="P28" s="562"/>
      <c r="Q28" s="562" t="s">
        <v>432</v>
      </c>
      <c r="R28" s="562"/>
      <c r="T28" s="12"/>
    </row>
    <row r="29" spans="1:20" ht="62.45" customHeight="1" x14ac:dyDescent="0.25">
      <c r="A29" s="12"/>
      <c r="C29" s="568" t="s">
        <v>387</v>
      </c>
      <c r="D29" s="569" t="s">
        <v>388</v>
      </c>
      <c r="E29" s="570" t="s">
        <v>438</v>
      </c>
      <c r="F29" s="569" t="s">
        <v>389</v>
      </c>
      <c r="G29" s="553"/>
      <c r="H29" s="554"/>
      <c r="I29" s="553"/>
      <c r="J29" s="554"/>
      <c r="K29" s="553"/>
      <c r="L29" s="554"/>
      <c r="M29" s="553"/>
      <c r="N29" s="554"/>
      <c r="O29" s="553"/>
      <c r="P29" s="554"/>
      <c r="Q29" s="553"/>
      <c r="R29" s="554"/>
      <c r="T29" s="12"/>
    </row>
    <row r="30" spans="1:20" ht="52.15" customHeight="1" x14ac:dyDescent="0.25">
      <c r="A30" s="12"/>
      <c r="C30" s="568"/>
      <c r="D30" s="569"/>
      <c r="E30" s="571"/>
      <c r="F30" s="569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Klaida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Klaida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Klaida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66" t="s">
        <v>519</v>
      </c>
      <c r="D44" s="567"/>
      <c r="E44" s="567"/>
      <c r="F44" s="567"/>
      <c r="G44" s="562" t="s">
        <v>432</v>
      </c>
      <c r="H44" s="562"/>
      <c r="I44" s="562" t="s">
        <v>432</v>
      </c>
      <c r="J44" s="562"/>
      <c r="K44" s="562" t="s">
        <v>432</v>
      </c>
      <c r="L44" s="562"/>
      <c r="M44" s="562" t="s">
        <v>432</v>
      </c>
      <c r="N44" s="562"/>
      <c r="O44" s="562" t="s">
        <v>432</v>
      </c>
      <c r="P44" s="562"/>
      <c r="Q44" s="562" t="s">
        <v>432</v>
      </c>
      <c r="R44" s="562"/>
      <c r="T44" s="12"/>
    </row>
    <row r="45" spans="1:20" ht="62.45" customHeight="1" x14ac:dyDescent="0.25">
      <c r="A45" s="12"/>
      <c r="C45" s="568" t="s">
        <v>387</v>
      </c>
      <c r="D45" s="569" t="s">
        <v>388</v>
      </c>
      <c r="E45" s="570" t="s">
        <v>437</v>
      </c>
      <c r="F45" s="569" t="s">
        <v>389</v>
      </c>
      <c r="G45" s="553"/>
      <c r="H45" s="554"/>
      <c r="I45" s="553"/>
      <c r="J45" s="554"/>
      <c r="K45" s="553"/>
      <c r="L45" s="554"/>
      <c r="M45" s="553"/>
      <c r="N45" s="554"/>
      <c r="O45" s="553"/>
      <c r="P45" s="554"/>
      <c r="Q45" s="553"/>
      <c r="R45" s="554"/>
      <c r="T45" s="12"/>
    </row>
    <row r="46" spans="1:20" ht="59.45" customHeight="1" x14ac:dyDescent="0.25">
      <c r="A46" s="12"/>
      <c r="C46" s="568"/>
      <c r="D46" s="569"/>
      <c r="E46" s="571"/>
      <c r="F46" s="569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Klaida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66" t="s">
        <v>520</v>
      </c>
      <c r="D56" s="567"/>
      <c r="E56" s="567"/>
      <c r="F56" s="567"/>
      <c r="G56" s="562" t="s">
        <v>432</v>
      </c>
      <c r="H56" s="562"/>
      <c r="I56" s="562" t="s">
        <v>432</v>
      </c>
      <c r="J56" s="562"/>
      <c r="K56" s="562" t="s">
        <v>432</v>
      </c>
      <c r="L56" s="562"/>
      <c r="M56" s="562" t="s">
        <v>432</v>
      </c>
      <c r="N56" s="562"/>
      <c r="O56" s="562" t="s">
        <v>432</v>
      </c>
      <c r="P56" s="562"/>
      <c r="Q56" s="562" t="s">
        <v>432</v>
      </c>
      <c r="R56" s="562"/>
      <c r="T56" s="12"/>
    </row>
    <row r="57" spans="1:20" ht="70.150000000000006" customHeight="1" x14ac:dyDescent="0.25">
      <c r="A57" s="12"/>
      <c r="C57" s="568" t="s">
        <v>387</v>
      </c>
      <c r="D57" s="569" t="s">
        <v>388</v>
      </c>
      <c r="E57" s="570" t="s">
        <v>436</v>
      </c>
      <c r="F57" s="569" t="s">
        <v>389</v>
      </c>
      <c r="G57" s="553"/>
      <c r="H57" s="554"/>
      <c r="I57" s="553"/>
      <c r="J57" s="554"/>
      <c r="K57" s="553"/>
      <c r="L57" s="554"/>
      <c r="M57" s="553"/>
      <c r="N57" s="554"/>
      <c r="O57" s="553"/>
      <c r="P57" s="554"/>
      <c r="Q57" s="553"/>
      <c r="R57" s="554"/>
      <c r="T57" s="12"/>
    </row>
    <row r="58" spans="1:20" ht="55.9" customHeight="1" x14ac:dyDescent="0.25">
      <c r="A58" s="12"/>
      <c r="C58" s="568"/>
      <c r="D58" s="569"/>
      <c r="E58" s="571"/>
      <c r="F58" s="569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Klaida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Klaida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55"/>
      <c r="I70" s="555"/>
      <c r="J70" s="556"/>
      <c r="T70" s="12"/>
    </row>
    <row r="71" spans="1:21" ht="51" customHeight="1" x14ac:dyDescent="0.25">
      <c r="A71" s="12"/>
      <c r="E71" s="368"/>
      <c r="H71" s="496"/>
      <c r="I71" s="496"/>
      <c r="J71" s="557"/>
      <c r="T71" s="12"/>
    </row>
    <row r="72" spans="1:21" x14ac:dyDescent="0.25">
      <c r="A72" s="12"/>
      <c r="E72" s="380" t="s">
        <v>232</v>
      </c>
      <c r="H72" s="558"/>
      <c r="I72" s="558"/>
      <c r="J72" s="559"/>
      <c r="T72" s="12"/>
    </row>
    <row r="73" spans="1:21" x14ac:dyDescent="0.25">
      <c r="A73" s="12"/>
      <c r="E73" s="368" t="s">
        <v>234</v>
      </c>
      <c r="H73" s="560"/>
      <c r="I73" s="560"/>
      <c r="J73" s="561"/>
      <c r="T73" s="12"/>
    </row>
    <row r="74" spans="1:21" x14ac:dyDescent="0.25">
      <c r="A74" s="12"/>
      <c r="E74" s="368" t="s">
        <v>236</v>
      </c>
      <c r="H74" s="560"/>
      <c r="I74" s="560"/>
      <c r="J74" s="561"/>
      <c r="T74" s="12"/>
    </row>
    <row r="75" spans="1:21" x14ac:dyDescent="0.25">
      <c r="A75" s="12"/>
      <c r="E75" s="368" t="s">
        <v>238</v>
      </c>
      <c r="H75" s="560"/>
      <c r="I75" s="560"/>
      <c r="J75" s="561"/>
      <c r="T75" s="12"/>
    </row>
    <row r="76" spans="1:21" x14ac:dyDescent="0.25">
      <c r="A76" s="12"/>
      <c r="E76" s="369" t="s">
        <v>382</v>
      </c>
      <c r="F76" s="370"/>
      <c r="G76" s="370"/>
      <c r="H76" s="551"/>
      <c r="I76" s="551"/>
      <c r="J76" s="552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5" sqref="C15:D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3" t="s">
        <v>361</v>
      </c>
      <c r="E2" s="574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40" t="s">
        <v>372</v>
      </c>
      <c r="C4" s="441"/>
      <c r="D4" s="441"/>
      <c r="E4" s="442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43"/>
      <c r="D6" s="443"/>
      <c r="E6" s="444"/>
      <c r="M6" s="40"/>
      <c r="N6" s="40"/>
    </row>
    <row r="7" spans="2:15" x14ac:dyDescent="0.2">
      <c r="B7" s="147" t="s">
        <v>9</v>
      </c>
      <c r="C7" s="431" t="str">
        <f>IFERROR(VLOOKUP(C6,$K$2:$M$5,3,FALSE),"")</f>
        <v/>
      </c>
      <c r="D7" s="431"/>
      <c r="E7" s="432"/>
      <c r="M7" s="40"/>
      <c r="N7" s="40"/>
      <c r="O7" s="40"/>
    </row>
    <row r="8" spans="2:15" x14ac:dyDescent="0.2">
      <c r="B8" s="148" t="s">
        <v>13</v>
      </c>
      <c r="C8" s="431" t="str">
        <f>IFERROR(VLOOKUP(C6,$K$2:$L$5,2,FALSE),"")</f>
        <v/>
      </c>
      <c r="D8" s="431"/>
      <c r="E8" s="432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33"/>
      <c r="D10" s="433"/>
      <c r="E10" s="434"/>
    </row>
    <row r="11" spans="2:15" ht="12" customHeight="1" x14ac:dyDescent="0.2">
      <c r="B11" s="148" t="s">
        <v>29</v>
      </c>
      <c r="C11" s="435"/>
      <c r="D11" s="435"/>
      <c r="E11" s="436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37" t="s">
        <v>36</v>
      </c>
      <c r="D13" s="438"/>
      <c r="E13" s="439"/>
    </row>
    <row r="14" spans="2:15" ht="12" customHeight="1" x14ac:dyDescent="0.2">
      <c r="B14" s="148" t="s">
        <v>40</v>
      </c>
      <c r="C14" s="449" t="s">
        <v>343</v>
      </c>
      <c r="D14" s="449"/>
      <c r="E14" s="150" t="s">
        <v>41</v>
      </c>
    </row>
    <row r="15" spans="2:15" ht="12" customHeight="1" x14ac:dyDescent="0.2">
      <c r="B15" s="151" t="s">
        <v>45</v>
      </c>
      <c r="C15" s="450"/>
      <c r="D15" s="572"/>
      <c r="E15" s="152"/>
      <c r="M15" s="40"/>
      <c r="N15" s="40"/>
    </row>
    <row r="16" spans="2:15" ht="12" customHeight="1" x14ac:dyDescent="0.2">
      <c r="B16" s="151" t="s">
        <v>49</v>
      </c>
      <c r="C16" s="450"/>
      <c r="D16" s="572"/>
      <c r="E16" s="152"/>
      <c r="O16" s="40"/>
    </row>
    <row r="17" spans="2:15" ht="12" customHeight="1" x14ac:dyDescent="0.2">
      <c r="B17" s="151" t="s">
        <v>53</v>
      </c>
      <c r="C17" s="450"/>
      <c r="D17" s="572"/>
      <c r="E17" s="152"/>
      <c r="M17" s="40"/>
      <c r="N17" s="40"/>
    </row>
    <row r="18" spans="2:15" ht="12" customHeight="1" x14ac:dyDescent="0.2">
      <c r="B18" s="151" t="s">
        <v>56</v>
      </c>
      <c r="C18" s="450"/>
      <c r="D18" s="572"/>
      <c r="E18" s="152"/>
      <c r="M18" s="40"/>
      <c r="N18" s="40"/>
      <c r="O18" s="40"/>
    </row>
    <row r="19" spans="2:15" ht="12" customHeight="1" x14ac:dyDescent="0.2">
      <c r="B19" s="151" t="s">
        <v>59</v>
      </c>
      <c r="C19" s="450"/>
      <c r="D19" s="572"/>
      <c r="E19" s="152"/>
      <c r="M19" s="40"/>
      <c r="N19" s="40"/>
      <c r="O19" s="40"/>
    </row>
    <row r="20" spans="2:15" ht="12" customHeight="1" x14ac:dyDescent="0.2">
      <c r="B20" s="151" t="s">
        <v>67</v>
      </c>
      <c r="C20" s="470" t="s">
        <v>68</v>
      </c>
      <c r="D20" s="471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8" t="str">
        <f>IFERROR(VLOOKUP(C6,$K$2:$O$5,4,FALSE),"")</f>
        <v/>
      </c>
      <c r="D22" s="578"/>
      <c r="E22" s="579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21" t="s">
        <v>79</v>
      </c>
      <c r="D24" s="421"/>
      <c r="E24" s="422"/>
      <c r="O24" s="40"/>
    </row>
    <row r="25" spans="2:15" x14ac:dyDescent="0.2">
      <c r="B25" s="159"/>
      <c r="C25" s="458"/>
      <c r="D25" s="458"/>
      <c r="E25" s="459"/>
      <c r="M25" s="40"/>
      <c r="N25" s="40"/>
      <c r="O25" s="40"/>
    </row>
    <row r="26" spans="2:15" x14ac:dyDescent="0.2">
      <c r="B26" s="159"/>
      <c r="C26" s="460" t="s">
        <v>85</v>
      </c>
      <c r="D26" s="460"/>
      <c r="E26" s="461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21" t="s">
        <v>374</v>
      </c>
      <c r="D42" s="421"/>
      <c r="E42" s="422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5" t="s">
        <v>374</v>
      </c>
      <c r="D90" s="575"/>
      <c r="E90" s="576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21" t="s">
        <v>374</v>
      </c>
      <c r="D106" s="421"/>
      <c r="E106" s="422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56"/>
      <c r="D108" s="456"/>
      <c r="E108" s="457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7"/>
      <c r="D113" s="433"/>
      <c r="E113" s="434"/>
    </row>
    <row r="114" spans="2:5" x14ac:dyDescent="0.2">
      <c r="B114" s="159" t="s">
        <v>236</v>
      </c>
      <c r="C114" s="464"/>
      <c r="D114" s="464"/>
      <c r="E114" s="465"/>
    </row>
    <row r="115" spans="2:5" ht="24" x14ac:dyDescent="0.2">
      <c r="B115" s="207" t="s">
        <v>238</v>
      </c>
      <c r="C115" s="452"/>
      <c r="D115" s="452"/>
      <c r="E115" s="453"/>
    </row>
    <row r="116" spans="2:5" ht="24" x14ac:dyDescent="0.2">
      <c r="B116" s="208" t="s">
        <v>240</v>
      </c>
      <c r="C116" s="454"/>
      <c r="D116" s="454"/>
      <c r="E116" s="455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Virginija Liebienė</cp:lastModifiedBy>
  <cp:revision/>
  <cp:lastPrinted>2024-04-18T13:02:19Z</cp:lastPrinted>
  <dcterms:created xsi:type="dcterms:W3CDTF">2014-03-24T16:58:47Z</dcterms:created>
  <dcterms:modified xsi:type="dcterms:W3CDTF">2025-01-30T09:26:50Z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